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7115" windowHeight="12525" activeTab="1"/>
  </bookViews>
  <sheets>
    <sheet name="q.e." sheetId="1" r:id="rId1"/>
    <sheet name="proposta" sheetId="2" r:id="rId2"/>
  </sheets>
  <definedNames/>
  <calcPr fullCalcOnLoad="1"/>
</workbook>
</file>

<file path=xl/sharedStrings.xml><?xml version="1.0" encoding="utf-8"?>
<sst xmlns="http://schemas.openxmlformats.org/spreadsheetml/2006/main" count="75" uniqueCount="68">
  <si>
    <t>DIMENSIONI</t>
  </si>
  <si>
    <t>U.M.</t>
  </si>
  <si>
    <t>Parti Uguali</t>
  </si>
  <si>
    <t>Lunghezza</t>
  </si>
  <si>
    <t>Larghezza</t>
  </si>
  <si>
    <t>Altezza</t>
  </si>
  <si>
    <t>IMPORTO</t>
  </si>
  <si>
    <t>DESCRIZIONE DEI LAVORI</t>
  </si>
  <si>
    <t>ARTICOLO</t>
  </si>
  <si>
    <t>N.R.</t>
  </si>
  <si>
    <t>QUANTITA'</t>
  </si>
  <si>
    <t>PREZZO</t>
  </si>
  <si>
    <t>COMPUTO METRICO ESTIMATIVO</t>
  </si>
  <si>
    <t>A1</t>
  </si>
  <si>
    <t>Importo Lavori</t>
  </si>
  <si>
    <t xml:space="preserve">Oneri di Sicurezza </t>
  </si>
  <si>
    <t>A2</t>
  </si>
  <si>
    <t>IMPORTO TOTALE DEI LAVORI A1+A2</t>
  </si>
  <si>
    <t>A3</t>
  </si>
  <si>
    <t>LAVORI</t>
  </si>
  <si>
    <t>SOMME A DISPOSIZIONE DELL'AMMINISTRAZIONE</t>
  </si>
  <si>
    <t>B1</t>
  </si>
  <si>
    <t>IVA sui lavori 10%</t>
  </si>
  <si>
    <t>B2</t>
  </si>
  <si>
    <t>B3</t>
  </si>
  <si>
    <t>Contributo AVCP</t>
  </si>
  <si>
    <t>B4</t>
  </si>
  <si>
    <t>Imprevisti</t>
  </si>
  <si>
    <t>B5</t>
  </si>
  <si>
    <t>IMPORTO TOTALE SOMME A DISPOSIZIONE</t>
  </si>
  <si>
    <t>C</t>
  </si>
  <si>
    <t>IMPORTO COMPLESSIVO DEL LOTTO A3+B5</t>
  </si>
  <si>
    <t>mc</t>
  </si>
  <si>
    <t>Contributo Art. 92 del D.Lgs 163/2006 ( 1,6%di A3)</t>
  </si>
  <si>
    <t>QUADRO ECONOMICO etfas</t>
  </si>
  <si>
    <t xml:space="preserve">mc </t>
  </si>
  <si>
    <t>Segnaletica stradale a corpo</t>
  </si>
  <si>
    <t>Iva sulla segnaletica 21%</t>
  </si>
  <si>
    <t>B6</t>
  </si>
  <si>
    <t>B7</t>
  </si>
  <si>
    <t>PIAZZOLE</t>
  </si>
  <si>
    <r>
      <t xml:space="preserve">PREPARAZIONE ALLA BITUMATURA DELLA FONDAZIONE STRADALE, </t>
    </r>
    <r>
      <rPr>
        <sz val="8"/>
        <rFont val="Arial"/>
        <family val="0"/>
      </rPr>
      <t>realizzata attraverso la regolarizzazione  del piano esistente, il ricarico con materiale arido di idonea pezzatura e la rullatura finale. E' compresa la fornitura e la cernita del materiale, lo spianamento e la sistemazione superficiale con motorgrader, la rullatura. Valutato per mq effettivo in opera: eseguita a macchina.</t>
    </r>
  </si>
  <si>
    <r>
      <t>STRATO DI FONDAZIONE</t>
    </r>
    <r>
      <rPr>
        <sz val="8"/>
        <rFont val="Arial"/>
        <family val="0"/>
      </rPr>
      <t xml:space="preserve"> della massiciata stradale, eseguito con tout-venant di cava, ovvero con idoneo misto di fiume, avente granulometria assortita, dimensione massima degli elementi mm 71, limite di fluidità non maggiore di 25 ed indice di plasticità nullo, incluso l'eventuale innumidimento od essicamento per portarlo all'umidità ottima ed il costipamento fino a raggiungere almeno il 95% della massima densità AASHO modificata nonche una portanza espressa da un modulo di deformazione Md non inferiore a 80 N/mmq ricavato dalle prove con piastra avente diametro di cm 30; valutato per ogni metro cubo misurato a spessore finito dopo il costipamento.</t>
    </r>
  </si>
  <si>
    <r>
      <t xml:space="preserve">CONGLOMERATO BITUMINOSO (BINDER CHIUSO) PER PAVIMENTAZIONI LEGGERE </t>
    </r>
    <r>
      <rPr>
        <sz val="8"/>
        <rFont val="Arial"/>
        <family val="0"/>
      </rPr>
      <t>costituito da pietrisco 5-15 mm, sabbia e fille, impastato a caldo in apposito impianto, con bitume in ragione del 5, 6% in peso. Il conglomerato sarà steso in opera con vibrofinitrice meccanica in sequenza di strati dello spessore compreso finito di cm 8, 10, compresa la rullatura. valutato per mq compresso per strade urbane e extraurbane.</t>
    </r>
  </si>
  <si>
    <t>ml.</t>
  </si>
  <si>
    <t>n.</t>
  </si>
  <si>
    <t>Fornitura e posa in opera di barriera metallica tipo guard-rail, montate su manufatto, classe H2 - LC=288KJ così come previsto dal D.M.LL.PP. 3 giugno 1998 e successive modifiche ed integrazioni, costituita da fasce orizzontali sagomate a tripla onda e pali, il tutto zincato a caldo con quantità di zinco non inferiore a 300 grammi/mq. secondo le norme UNI 7544/66, compresi i pezzi speciali (terminali, distanziatori, bulloneria, piastre, tirafondi,dispositivi rifrangenti) ed ogni altro onere per dare la barriera in opera a perfetta regola d'arte, sia in rettilineo che in curva di qualsiasi raggio. I terminali di fine tratto verranno anch'essi compensati a metro lineare di barriera.</t>
  </si>
  <si>
    <t>Totale</t>
  </si>
  <si>
    <t>SEGNALE STRADALE RTRIANGOLARE DI PERICOLO eseguito in scattolato di alluminio  25/10 e finitura in pellicola rinfrangente di classe 2, dato in opera compreso lo scavo per il blocco di sostegno e il carico e trasporto a rifiuto delle materie di risulta e l'eventuale ripristino della  pavimentazione; la formazione del blocco di sostegno in calcestruzzo preconfezionato Rck20 di dimensioni di cm. 40 x 40 x 60; il palo di sostegno, di altezza adeguata alle dimensioni del segnale ed alle norme di sicurezza, in tubo di acciaio zincato con diametro di mm. 60 munito di dispositivo antirotazione; le staffe e i collari di fissaggio palo-cartello in alluminio, completo di bulloneria e dispositivo antirotazione dimensioni cm. 60 lato.</t>
  </si>
  <si>
    <t>Preavviso dare precedenza</t>
  </si>
  <si>
    <t>SEGNALE STRADALE CIRCOLARE DI PRESCRIZIONE O OBBLIGO eseguito in scattolato di alluminio  25/10 e finitura in pellicola rinfrangente di classe 2, dato in opera compreso lo scavo per il blocco di sostegno e il carico e trasporto a rifiuto delle materie di risulta e l'eventuale ripristino della  pavimentazione; la formazione del blocco di sostegno in calcestruzzo preconfezionato Rck20 di dimensioni di cm. 40 x 40 x 60; il palo di sostegno, di altezza adeguata alle dimensioni del segnale ed alle norme di sicurezza, in tubo di acciaio zincato con diametro di mm. 60 munito di dispositivo antirotazione; le staffe e i collari di fissaggio palo-cartello in alluminio, completo di bulloneria e dispositivo antirotazione dimensioni cm. 60 lato.</t>
  </si>
  <si>
    <t>NP. 005</t>
  </si>
  <si>
    <t>SEGNALE STRADALE ESAGOLATE DI STOP eseguito in scattolato di alluminio  25/10 e finitura in pellicola rinfrangente di classe 2, dato in opera compreso lo scavo per il blocco di sostegno e il carico e trasporto a rifiuto delle materie di risulta e l'eventuale ripristino della  pavimentazione; la formazione del blocco di sostegno in calcestruzzo preconfezionato Rck20 di dimensioni di cm. 40 x 40 x 60; il palo di sostegno, di altezza adeguata alle dimensioni del segnale ed alle norme di sicurezza, in tubo di acciaio zincato con diametro di mm. 60 munito di dispositivo antirotazione; le staffe e i collari di fissaggio palo-cartello in alluminio, completo di bulloneria e dispositivo antirotazione dimensioni cm. 60 lato.</t>
  </si>
  <si>
    <t>STRADA</t>
  </si>
  <si>
    <t>ONERI DI SICUREZZA</t>
  </si>
  <si>
    <t>TOTALE LAVORI</t>
  </si>
  <si>
    <t>IMPORTO A BASE D'ASTA</t>
  </si>
  <si>
    <t>ONERI PROGETTAZIONE</t>
  </si>
  <si>
    <t>IMPOTO COMPLESSIVO</t>
  </si>
  <si>
    <t>IMPREVISTI</t>
  </si>
  <si>
    <t>P.001</t>
  </si>
  <si>
    <t>P. 002</t>
  </si>
  <si>
    <t>P. 003</t>
  </si>
  <si>
    <t>P. 004</t>
  </si>
  <si>
    <t>P.006</t>
  </si>
  <si>
    <t>P.00</t>
  </si>
  <si>
    <t>ONERI PROGETTAZIONE SICUREZZA</t>
  </si>
  <si>
    <t>IVA AL 22%</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</si>
</sst>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Sì&quot;;&quot;Sì&quot;;&quot;No&quot;"/>
    <numFmt numFmtId="166" formatCode="&quot;Vero&quot;;&quot;Vero&quot;;&quot;Falso&quot;"/>
    <numFmt numFmtId="167" formatCode="&quot;Attivo&quot;;&quot;Attivo&quot;;&quot;Disattivo&quot;"/>
    <numFmt numFmtId="168" formatCode="[$€-2]\ #.##000_);[Red]\([$€-2]\ #.##000\)"/>
    <numFmt numFmtId="169" formatCode="&quot;€&quot;\ #,##0.0;[Red]\-&quot;€&quot;\ #,##0.0"/>
  </numFmts>
  <fonts count="11">
    <font>
      <sz val="10"/>
      <name val="Arial"/>
      <family val="0"/>
    </font>
    <font>
      <sz val="8"/>
      <name val="Arial"/>
      <family val="0"/>
    </font>
    <font>
      <sz val="9"/>
      <name val="Arial"/>
      <family val="0"/>
    </font>
    <font>
      <b/>
      <sz val="8"/>
      <name val="Arial"/>
      <family val="2"/>
    </font>
    <font>
      <b/>
      <sz val="7"/>
      <name val="Arial"/>
      <family val="2"/>
    </font>
    <font>
      <b/>
      <sz val="10"/>
      <name val="Arial"/>
      <family val="2"/>
    </font>
    <font>
      <b/>
      <sz val="6"/>
      <name val="Arial"/>
      <family val="2"/>
    </font>
    <font>
      <sz val="6"/>
      <name val="Arial"/>
      <family val="2"/>
    </font>
    <font>
      <sz val="10"/>
      <name val="CMR10"/>
      <family val="0"/>
    </font>
    <font>
      <b/>
      <sz val="10"/>
      <name val="CMR10"/>
      <family val="0"/>
    </font>
    <font>
      <b/>
      <sz val="9"/>
      <name val="Arial"/>
      <family val="0"/>
    </font>
  </fonts>
  <fills count="2">
    <fill>
      <patternFill/>
    </fill>
    <fill>
      <patternFill patternType="gray125"/>
    </fill>
  </fills>
  <borders count="13">
    <border>
      <left/>
      <right/>
      <top/>
      <bottom/>
      <diagonal/>
    </border>
    <border>
      <left style="thin"/>
      <right style="thin"/>
      <top>
        <color indexed="63"/>
      </top>
      <bottom>
        <color indexed="63"/>
      </bottom>
    </border>
    <border>
      <left style="medium"/>
      <right style="medium"/>
      <top style="medium"/>
      <bottom style="mediu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2" fillId="0" borderId="0" xfId="0" applyFont="1" applyAlignment="1">
      <alignment/>
    </xf>
    <xf numFmtId="0" fontId="5" fillId="0" borderId="0" xfId="0" applyFont="1" applyAlignment="1">
      <alignment/>
    </xf>
    <xf numFmtId="2" fontId="1" fillId="0" borderId="0" xfId="0" applyNumberFormat="1" applyFont="1" applyBorder="1" applyAlignment="1">
      <alignment/>
    </xf>
    <xf numFmtId="0" fontId="2" fillId="0" borderId="1" xfId="0" applyFont="1" applyBorder="1" applyAlignment="1">
      <alignment vertical="center" wrapText="1"/>
    </xf>
    <xf numFmtId="0" fontId="1" fillId="0" borderId="1" xfId="0" applyFont="1" applyBorder="1" applyAlignment="1">
      <alignment horizontal="justify" wrapText="1"/>
    </xf>
    <xf numFmtId="44" fontId="1" fillId="0" borderId="1" xfId="19" applyFont="1" applyBorder="1" applyAlignment="1">
      <alignment/>
    </xf>
    <xf numFmtId="44" fontId="0" fillId="0" borderId="0" xfId="19" applyAlignment="1">
      <alignment/>
    </xf>
    <xf numFmtId="44" fontId="0" fillId="0" borderId="0" xfId="0" applyNumberFormat="1" applyAlignment="1">
      <alignment/>
    </xf>
    <xf numFmtId="0" fontId="5" fillId="0" borderId="0" xfId="0" applyFont="1" applyAlignment="1">
      <alignment/>
    </xf>
    <xf numFmtId="0" fontId="0" fillId="0" borderId="0" xfId="0" applyFont="1" applyAlignment="1">
      <alignment/>
    </xf>
    <xf numFmtId="44" fontId="5" fillId="0" borderId="0" xfId="0" applyNumberFormat="1" applyFont="1" applyAlignment="1">
      <alignment/>
    </xf>
    <xf numFmtId="0" fontId="0" fillId="0" borderId="2" xfId="0" applyFont="1" applyBorder="1" applyAlignment="1">
      <alignment horizontal="justify" vertical="top" wrapText="1"/>
    </xf>
    <xf numFmtId="0" fontId="1" fillId="0" borderId="1" xfId="0" applyFont="1" applyBorder="1" applyAlignment="1">
      <alignment horizontal="center" vertical="center"/>
    </xf>
    <xf numFmtId="0" fontId="7" fillId="0" borderId="0"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1" fillId="0" borderId="1" xfId="0" applyFont="1" applyBorder="1" applyAlignment="1">
      <alignment horizontal="center" wrapText="1"/>
    </xf>
    <xf numFmtId="0" fontId="0" fillId="0" borderId="0" xfId="0" applyFont="1" applyBorder="1" applyAlignment="1">
      <alignment horizontal="justify" vertical="top" wrapText="1"/>
    </xf>
    <xf numFmtId="0" fontId="0" fillId="0" borderId="0" xfId="0" applyFont="1" applyBorder="1" applyAlignment="1">
      <alignment horizontal="left" vertical="top" wrapText="1"/>
    </xf>
    <xf numFmtId="0" fontId="8" fillId="0" borderId="0" xfId="0" applyFont="1" applyAlignment="1">
      <alignment/>
    </xf>
    <xf numFmtId="44" fontId="3" fillId="0" borderId="3" xfId="15" applyFont="1" applyBorder="1" applyAlignment="1">
      <alignment/>
    </xf>
    <xf numFmtId="44" fontId="1" fillId="0" borderId="0" xfId="15" applyFont="1" applyAlignment="1">
      <alignment/>
    </xf>
    <xf numFmtId="0" fontId="3" fillId="0" borderId="4" xfId="0" applyFont="1" applyBorder="1" applyAlignment="1">
      <alignment horizontal="center" vertical="center"/>
    </xf>
    <xf numFmtId="0" fontId="2" fillId="0" borderId="4" xfId="0" applyFont="1" applyBorder="1" applyAlignment="1">
      <alignment vertical="center" wrapText="1"/>
    </xf>
    <xf numFmtId="0" fontId="1" fillId="0" borderId="4" xfId="0" applyFont="1" applyBorder="1" applyAlignment="1">
      <alignment horizontal="justify" wrapText="1"/>
    </xf>
    <xf numFmtId="0" fontId="1" fillId="0" borderId="4" xfId="0" applyFont="1" applyBorder="1" applyAlignment="1">
      <alignment wrapText="1"/>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2" fontId="1" fillId="0" borderId="4" xfId="0" applyNumberFormat="1" applyFont="1" applyBorder="1" applyAlignment="1">
      <alignment/>
    </xf>
    <xf numFmtId="44" fontId="1" fillId="0" borderId="4" xfId="19" applyFont="1" applyBorder="1" applyAlignment="1">
      <alignment/>
    </xf>
    <xf numFmtId="0" fontId="1" fillId="0" borderId="4" xfId="0" applyFont="1" applyBorder="1" applyAlignment="1">
      <alignment horizontal="center" vertical="center"/>
    </xf>
    <xf numFmtId="0" fontId="3" fillId="0" borderId="4" xfId="0" applyFont="1" applyBorder="1" applyAlignment="1">
      <alignment horizontal="justify" wrapText="1"/>
    </xf>
    <xf numFmtId="0" fontId="1" fillId="0" borderId="4" xfId="0" applyFont="1" applyBorder="1" applyAlignment="1">
      <alignment horizontal="center" wrapText="1"/>
    </xf>
    <xf numFmtId="0" fontId="1" fillId="0" borderId="4" xfId="0" applyFont="1" applyBorder="1" applyAlignment="1">
      <alignment/>
    </xf>
    <xf numFmtId="0" fontId="0" fillId="0" borderId="4" xfId="0" applyBorder="1" applyAlignment="1">
      <alignment/>
    </xf>
    <xf numFmtId="0" fontId="2" fillId="0" borderId="4" xfId="0" applyFont="1" applyBorder="1" applyAlignment="1">
      <alignment/>
    </xf>
    <xf numFmtId="0" fontId="8" fillId="0" borderId="4" xfId="0" applyFont="1" applyBorder="1" applyAlignment="1">
      <alignment/>
    </xf>
    <xf numFmtId="44" fontId="3" fillId="0" borderId="4" xfId="15" applyFont="1" applyBorder="1" applyAlignment="1">
      <alignment/>
    </xf>
    <xf numFmtId="0" fontId="9" fillId="0" borderId="4" xfId="0" applyFont="1" applyBorder="1" applyAlignment="1">
      <alignment/>
    </xf>
    <xf numFmtId="0" fontId="10" fillId="0" borderId="4" xfId="0" applyFont="1" applyBorder="1" applyAlignment="1">
      <alignment/>
    </xf>
    <xf numFmtId="0" fontId="5" fillId="0" borderId="4" xfId="0" applyFont="1" applyBorder="1" applyAlignment="1">
      <alignment/>
    </xf>
    <xf numFmtId="44" fontId="3" fillId="0" borderId="0" xfId="15" applyFont="1" applyAlignment="1">
      <alignment/>
    </xf>
    <xf numFmtId="44" fontId="3" fillId="0" borderId="0" xfId="15" applyFont="1" applyBorder="1" applyAlignment="1">
      <alignment/>
    </xf>
    <xf numFmtId="44" fontId="1" fillId="0" borderId="0" xfId="15" applyFont="1" applyBorder="1" applyAlignment="1">
      <alignment/>
    </xf>
    <xf numFmtId="0" fontId="5" fillId="0" borderId="0" xfId="0" applyFont="1" applyAlignment="1">
      <alignment horizontal="center"/>
    </xf>
    <xf numFmtId="0" fontId="0" fillId="0" borderId="0" xfId="0" applyFont="1" applyBorder="1" applyAlignment="1">
      <alignment horizontal="left" vertical="top"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3" fillId="0" borderId="6" xfId="0" applyFont="1" applyBorder="1" applyAlignment="1">
      <alignment horizont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44" fontId="3" fillId="0" borderId="8" xfId="15" applyFont="1" applyBorder="1" applyAlignment="1">
      <alignment horizontal="center" vertical="center"/>
    </xf>
    <xf numFmtId="44" fontId="3" fillId="0" borderId="1" xfId="15" applyFont="1" applyBorder="1" applyAlignment="1">
      <alignment horizontal="center" vertical="center"/>
    </xf>
    <xf numFmtId="44" fontId="3" fillId="0" borderId="9" xfId="15" applyFont="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cellXfs>
  <cellStyles count="7">
    <cellStyle name="Normal" xfId="0"/>
    <cellStyle name="Euro"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K57"/>
  <sheetViews>
    <sheetView workbookViewId="0" topLeftCell="A1">
      <selection activeCell="G8" sqref="G8"/>
    </sheetView>
  </sheetViews>
  <sheetFormatPr defaultColWidth="9.140625" defaultRowHeight="12.75"/>
  <cols>
    <col min="3" max="3" width="20.7109375" style="0" customWidth="1"/>
    <col min="4" max="4" width="25.7109375" style="0" customWidth="1"/>
    <col min="5" max="5" width="15.7109375" style="0" customWidth="1"/>
  </cols>
  <sheetData>
    <row r="2" spans="2:11" ht="12.75">
      <c r="B2" s="45" t="s">
        <v>34</v>
      </c>
      <c r="C2" s="45"/>
      <c r="D2" s="45"/>
      <c r="E2" s="45"/>
      <c r="F2" s="9"/>
      <c r="G2" s="9"/>
      <c r="H2" s="9"/>
      <c r="I2" s="9"/>
      <c r="J2" s="9"/>
      <c r="K2" s="9"/>
    </row>
    <row r="4" ht="12.75">
      <c r="B4" t="s">
        <v>19</v>
      </c>
    </row>
    <row r="6" spans="2:5" ht="12.75">
      <c r="B6" t="s">
        <v>13</v>
      </c>
      <c r="C6" t="s">
        <v>14</v>
      </c>
      <c r="E6" s="7">
        <v>115955</v>
      </c>
    </row>
    <row r="8" spans="2:5" ht="12.75">
      <c r="B8" t="s">
        <v>16</v>
      </c>
      <c r="C8" t="s">
        <v>15</v>
      </c>
      <c r="E8" s="7">
        <v>3000</v>
      </c>
    </row>
    <row r="10" spans="2:5" ht="12.75">
      <c r="B10" s="2" t="s">
        <v>18</v>
      </c>
      <c r="C10" s="9" t="s">
        <v>17</v>
      </c>
      <c r="D10" s="9"/>
      <c r="E10" s="11">
        <f>E6+E8</f>
        <v>118955</v>
      </c>
    </row>
    <row r="12" ht="12.75">
      <c r="B12" s="2" t="s">
        <v>20</v>
      </c>
    </row>
    <row r="14" spans="2:5" ht="12.75">
      <c r="B14" t="s">
        <v>21</v>
      </c>
      <c r="C14" t="s">
        <v>22</v>
      </c>
      <c r="E14" s="7">
        <f>E10*0.1</f>
        <v>11895.5</v>
      </c>
    </row>
    <row r="16" spans="2:5" ht="12.75">
      <c r="B16" t="s">
        <v>23</v>
      </c>
      <c r="C16" s="10" t="s">
        <v>33</v>
      </c>
      <c r="E16" s="7">
        <f>E10*0.016</f>
        <v>1903.28</v>
      </c>
    </row>
    <row r="17" ht="13.5" thickBot="1"/>
    <row r="18" spans="2:5" ht="13.5" thickBot="1">
      <c r="B18" t="s">
        <v>24</v>
      </c>
      <c r="C18" s="12" t="s">
        <v>25</v>
      </c>
      <c r="E18" s="7">
        <v>30</v>
      </c>
    </row>
    <row r="19" spans="3:5" ht="12.75">
      <c r="C19" s="18"/>
      <c r="E19" s="7"/>
    </row>
    <row r="20" spans="2:5" ht="12.75">
      <c r="B20" t="s">
        <v>26</v>
      </c>
      <c r="C20" s="46" t="s">
        <v>36</v>
      </c>
      <c r="D20" s="46"/>
      <c r="E20" s="7">
        <v>10000</v>
      </c>
    </row>
    <row r="21" spans="3:5" ht="12.75">
      <c r="C21" s="19"/>
      <c r="D21" s="19"/>
      <c r="E21" s="7"/>
    </row>
    <row r="22" spans="2:5" ht="12.75">
      <c r="B22" t="s">
        <v>28</v>
      </c>
      <c r="C22" s="46" t="s">
        <v>37</v>
      </c>
      <c r="D22" s="46"/>
      <c r="E22" s="7">
        <f>E20*0.21</f>
        <v>2100</v>
      </c>
    </row>
    <row r="24" spans="2:5" ht="12.75">
      <c r="B24" t="s">
        <v>38</v>
      </c>
      <c r="C24" t="s">
        <v>27</v>
      </c>
      <c r="E24" s="8">
        <f>150000-144883.78</f>
        <v>5116.220000000001</v>
      </c>
    </row>
    <row r="26" spans="2:5" ht="12.75">
      <c r="B26" s="2" t="s">
        <v>39</v>
      </c>
      <c r="C26" s="2" t="s">
        <v>29</v>
      </c>
      <c r="D26" s="2"/>
      <c r="E26" s="11">
        <f>E14+E16+E18+E20+E22+E24</f>
        <v>31045</v>
      </c>
    </row>
    <row r="28" spans="2:5" ht="12.75">
      <c r="B28" s="2" t="s">
        <v>30</v>
      </c>
      <c r="C28" s="2" t="s">
        <v>31</v>
      </c>
      <c r="D28" s="2"/>
      <c r="E28" s="11">
        <f>E10+E26</f>
        <v>150000</v>
      </c>
    </row>
    <row r="35" spans="2:11" ht="12.75">
      <c r="B35" s="45"/>
      <c r="C35" s="45"/>
      <c r="D35" s="45"/>
      <c r="E35" s="45"/>
      <c r="F35" s="9"/>
      <c r="G35" s="9"/>
      <c r="H35" s="9"/>
      <c r="I35" s="9"/>
      <c r="J35" s="9"/>
      <c r="K35" s="9"/>
    </row>
    <row r="39" ht="12.75">
      <c r="E39" s="7"/>
    </row>
    <row r="41" ht="12.75">
      <c r="E41" s="7"/>
    </row>
    <row r="43" spans="2:5" ht="12.75">
      <c r="B43" s="2"/>
      <c r="C43" s="9"/>
      <c r="D43" s="9"/>
      <c r="E43" s="11"/>
    </row>
    <row r="45" ht="12.75">
      <c r="B45" s="2"/>
    </row>
    <row r="47" ht="12.75">
      <c r="E47" s="7"/>
    </row>
    <row r="49" spans="3:5" ht="12.75">
      <c r="C49" s="10"/>
      <c r="E49" s="7"/>
    </row>
    <row r="50" ht="13.5" thickBot="1"/>
    <row r="51" spans="3:5" ht="13.5" thickBot="1">
      <c r="C51" s="12"/>
      <c r="E51" s="7"/>
    </row>
    <row r="53" ht="12.75">
      <c r="E53" s="8"/>
    </row>
    <row r="55" spans="2:5" ht="12.75">
      <c r="B55" s="2"/>
      <c r="C55" s="2"/>
      <c r="D55" s="2"/>
      <c r="E55" s="11"/>
    </row>
    <row r="57" spans="2:5" ht="12.75">
      <c r="B57" s="2"/>
      <c r="C57" s="2"/>
      <c r="D57" s="2"/>
      <c r="E57" s="11"/>
    </row>
  </sheetData>
  <mergeCells count="4">
    <mergeCell ref="B2:E2"/>
    <mergeCell ref="B35:E35"/>
    <mergeCell ref="C20:D20"/>
    <mergeCell ref="C22:D22"/>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39"/>
  <sheetViews>
    <sheetView tabSelected="1" workbookViewId="0" topLeftCell="A1">
      <selection activeCell="L25" sqref="L25"/>
    </sheetView>
  </sheetViews>
  <sheetFormatPr defaultColWidth="9.140625" defaultRowHeight="12.75"/>
  <cols>
    <col min="1" max="1" width="4.7109375" style="0" customWidth="1"/>
    <col min="2" max="2" width="9.7109375" style="0" customWidth="1"/>
    <col min="3" max="3" width="50.7109375" style="0" customWidth="1"/>
    <col min="4" max="5" width="5.7109375" style="0" customWidth="1"/>
    <col min="6" max="6" width="6.7109375" style="0" customWidth="1"/>
    <col min="7" max="8" width="5.7109375" style="0" customWidth="1"/>
    <col min="9" max="10" width="8.7109375" style="0" customWidth="1"/>
    <col min="11" max="11" width="12.7109375" style="42" customWidth="1"/>
    <col min="12" max="12" width="12.8515625" style="0" customWidth="1"/>
    <col min="13" max="13" width="11.28125" style="0" customWidth="1"/>
  </cols>
  <sheetData>
    <row r="1" spans="1:11" ht="12.75">
      <c r="A1" s="47" t="s">
        <v>12</v>
      </c>
      <c r="B1" s="48"/>
      <c r="C1" s="48"/>
      <c r="D1" s="48"/>
      <c r="E1" s="48"/>
      <c r="F1" s="48"/>
      <c r="G1" s="48"/>
      <c r="H1" s="48"/>
      <c r="I1" s="48"/>
      <c r="J1" s="48"/>
      <c r="K1" s="49"/>
    </row>
    <row r="2" spans="1:14" ht="12.75">
      <c r="A2" s="50" t="s">
        <v>9</v>
      </c>
      <c r="B2" s="50" t="s">
        <v>8</v>
      </c>
      <c r="C2" s="50" t="s">
        <v>7</v>
      </c>
      <c r="D2" s="53" t="s">
        <v>1</v>
      </c>
      <c r="E2" s="56" t="s">
        <v>0</v>
      </c>
      <c r="F2" s="56"/>
      <c r="G2" s="56"/>
      <c r="H2" s="56"/>
      <c r="I2" s="57" t="s">
        <v>10</v>
      </c>
      <c r="J2" s="60" t="s">
        <v>11</v>
      </c>
      <c r="K2" s="63" t="s">
        <v>6</v>
      </c>
      <c r="L2" s="1"/>
      <c r="M2" s="1"/>
      <c r="N2" s="1"/>
    </row>
    <row r="3" spans="1:14" ht="12.75">
      <c r="A3" s="51"/>
      <c r="B3" s="51"/>
      <c r="C3" s="51"/>
      <c r="D3" s="54"/>
      <c r="E3" s="66" t="s">
        <v>2</v>
      </c>
      <c r="F3" s="68" t="s">
        <v>3</v>
      </c>
      <c r="G3" s="70" t="s">
        <v>4</v>
      </c>
      <c r="H3" s="68" t="s">
        <v>5</v>
      </c>
      <c r="I3" s="58"/>
      <c r="J3" s="61"/>
      <c r="K3" s="64"/>
      <c r="L3" s="1"/>
      <c r="M3" s="1"/>
      <c r="N3" s="1"/>
    </row>
    <row r="4" spans="1:14" ht="12.75">
      <c r="A4" s="52"/>
      <c r="B4" s="52"/>
      <c r="C4" s="52"/>
      <c r="D4" s="55"/>
      <c r="E4" s="67"/>
      <c r="F4" s="69"/>
      <c r="G4" s="59"/>
      <c r="H4" s="69"/>
      <c r="I4" s="59"/>
      <c r="J4" s="62"/>
      <c r="K4" s="65"/>
      <c r="L4" s="1"/>
      <c r="M4" s="1"/>
      <c r="N4" s="1"/>
    </row>
    <row r="5" spans="1:14" ht="12.75">
      <c r="A5" s="13"/>
      <c r="B5" s="4"/>
      <c r="C5" s="5"/>
      <c r="D5" s="17"/>
      <c r="E5" s="14"/>
      <c r="F5" s="15"/>
      <c r="G5" s="16"/>
      <c r="H5" s="15"/>
      <c r="I5" s="3"/>
      <c r="J5" s="6"/>
      <c r="K5" s="21"/>
      <c r="L5" s="1"/>
      <c r="M5" s="1"/>
      <c r="N5" s="1"/>
    </row>
    <row r="6" spans="1:14" ht="12.75">
      <c r="A6" s="23"/>
      <c r="B6" s="24"/>
      <c r="C6" s="25"/>
      <c r="D6" s="26"/>
      <c r="E6" s="27"/>
      <c r="F6" s="28"/>
      <c r="G6" s="28"/>
      <c r="H6" s="28"/>
      <c r="I6" s="29"/>
      <c r="J6" s="30"/>
      <c r="K6" s="38"/>
      <c r="L6" s="1"/>
      <c r="M6" s="1"/>
      <c r="N6" s="1"/>
    </row>
    <row r="7" spans="1:14" ht="67.5">
      <c r="A7" s="31">
        <v>1</v>
      </c>
      <c r="B7" s="24" t="s">
        <v>60</v>
      </c>
      <c r="C7" s="32" t="s">
        <v>41</v>
      </c>
      <c r="D7" s="33"/>
      <c r="E7" s="34"/>
      <c r="F7" s="29"/>
      <c r="G7" s="29"/>
      <c r="H7" s="34"/>
      <c r="I7" s="29"/>
      <c r="J7" s="30"/>
      <c r="K7" s="38"/>
      <c r="L7" s="1"/>
      <c r="M7" s="1"/>
      <c r="N7" s="1"/>
    </row>
    <row r="8" spans="1:14" ht="12.75">
      <c r="A8" s="31"/>
      <c r="B8" s="24"/>
      <c r="C8" s="25"/>
      <c r="D8" s="33" t="s">
        <v>32</v>
      </c>
      <c r="E8" s="34"/>
      <c r="F8" s="29">
        <v>2150</v>
      </c>
      <c r="G8" s="29">
        <v>3.5</v>
      </c>
      <c r="H8" s="34"/>
      <c r="I8" s="29">
        <f>F8*G8</f>
        <v>7525</v>
      </c>
      <c r="J8" s="30">
        <v>1.8</v>
      </c>
      <c r="K8" s="38">
        <f>I8*J8</f>
        <v>13545</v>
      </c>
      <c r="L8" s="1"/>
      <c r="M8" s="1"/>
      <c r="N8" s="1"/>
    </row>
    <row r="9" spans="1:14" ht="12.75">
      <c r="A9" s="31"/>
      <c r="B9" s="24"/>
      <c r="C9" s="25"/>
      <c r="D9" s="33"/>
      <c r="E9" s="34"/>
      <c r="F9" s="29"/>
      <c r="G9" s="29"/>
      <c r="H9" s="34"/>
      <c r="I9" s="29"/>
      <c r="J9" s="30"/>
      <c r="K9" s="38"/>
      <c r="L9" s="1"/>
      <c r="M9" s="1"/>
      <c r="N9" s="1"/>
    </row>
    <row r="10" spans="1:14" ht="112.5">
      <c r="A10" s="31">
        <v>2</v>
      </c>
      <c r="B10" s="24" t="s">
        <v>61</v>
      </c>
      <c r="C10" s="32" t="s">
        <v>42</v>
      </c>
      <c r="D10" s="33" t="s">
        <v>35</v>
      </c>
      <c r="E10" s="34">
        <v>5</v>
      </c>
      <c r="F10" s="29">
        <v>13</v>
      </c>
      <c r="G10" s="29">
        <v>3.5</v>
      </c>
      <c r="H10" s="34">
        <v>0.4</v>
      </c>
      <c r="I10" s="29">
        <f>E10*F10*G10*H10</f>
        <v>91</v>
      </c>
      <c r="J10" s="30">
        <v>26</v>
      </c>
      <c r="K10" s="38">
        <f>I10*J10</f>
        <v>2366</v>
      </c>
      <c r="L10" s="1"/>
      <c r="M10" s="1"/>
      <c r="N10" s="1"/>
    </row>
    <row r="11" spans="1:14" ht="12.75">
      <c r="A11" s="31"/>
      <c r="B11" s="24"/>
      <c r="C11" s="25"/>
      <c r="D11" s="33"/>
      <c r="E11" s="34"/>
      <c r="F11" s="29"/>
      <c r="G11" s="29"/>
      <c r="H11" s="34"/>
      <c r="I11" s="29"/>
      <c r="J11" s="30"/>
      <c r="K11" s="38"/>
      <c r="L11" s="1"/>
      <c r="M11" s="1"/>
      <c r="N11" s="1"/>
    </row>
    <row r="12" spans="1:14" ht="78.75">
      <c r="A12" s="35">
        <v>3</v>
      </c>
      <c r="B12" s="36" t="s">
        <v>62</v>
      </c>
      <c r="C12" s="32" t="s">
        <v>43</v>
      </c>
      <c r="D12" s="36"/>
      <c r="E12" s="36"/>
      <c r="F12" s="36"/>
      <c r="G12" s="36"/>
      <c r="H12" s="36"/>
      <c r="I12" s="36"/>
      <c r="J12" s="36"/>
      <c r="K12" s="38"/>
      <c r="L12" s="1"/>
      <c r="M12" s="1"/>
      <c r="N12" s="1"/>
    </row>
    <row r="13" spans="1:14" ht="12.75">
      <c r="A13" s="31"/>
      <c r="B13" s="24"/>
      <c r="C13" s="25" t="s">
        <v>53</v>
      </c>
      <c r="D13" s="33" t="s">
        <v>32</v>
      </c>
      <c r="E13" s="34"/>
      <c r="F13" s="29">
        <v>2150</v>
      </c>
      <c r="G13" s="29">
        <v>3.5</v>
      </c>
      <c r="H13" s="34">
        <v>0.08</v>
      </c>
      <c r="I13" s="29">
        <f>F13*G13*H13</f>
        <v>602</v>
      </c>
      <c r="J13" s="30">
        <v>165</v>
      </c>
      <c r="K13" s="38">
        <f>I13*J13</f>
        <v>99330</v>
      </c>
      <c r="L13" s="1"/>
      <c r="M13" s="1"/>
      <c r="N13" s="1"/>
    </row>
    <row r="14" spans="1:14" ht="12.75">
      <c r="A14" s="31"/>
      <c r="B14" s="24"/>
      <c r="C14" s="25" t="s">
        <v>40</v>
      </c>
      <c r="D14" s="33" t="s">
        <v>32</v>
      </c>
      <c r="E14" s="34">
        <v>5</v>
      </c>
      <c r="F14" s="29">
        <v>13</v>
      </c>
      <c r="G14" s="29">
        <v>3.5</v>
      </c>
      <c r="H14" s="34">
        <v>0.08</v>
      </c>
      <c r="I14" s="29">
        <f>E14*F14*G14*H14</f>
        <v>18.2</v>
      </c>
      <c r="J14" s="30">
        <v>165</v>
      </c>
      <c r="K14" s="38">
        <f>J14*I14</f>
        <v>3003</v>
      </c>
      <c r="L14" s="1"/>
      <c r="M14" s="1"/>
      <c r="N14" s="1"/>
    </row>
    <row r="15" spans="1:14" ht="112.5">
      <c r="A15" s="31">
        <v>4</v>
      </c>
      <c r="B15" s="24" t="s">
        <v>63</v>
      </c>
      <c r="C15" s="25" t="s">
        <v>46</v>
      </c>
      <c r="D15" s="35"/>
      <c r="E15" s="35"/>
      <c r="F15" s="35"/>
      <c r="G15" s="29"/>
      <c r="H15" s="34"/>
      <c r="I15" s="29"/>
      <c r="J15" s="30"/>
      <c r="K15" s="38"/>
      <c r="L15" s="1"/>
      <c r="M15" s="1"/>
      <c r="N15" s="1"/>
    </row>
    <row r="16" spans="1:14" ht="12.75">
      <c r="A16" s="31"/>
      <c r="B16" s="24"/>
      <c r="C16" s="25"/>
      <c r="D16" s="33" t="s">
        <v>44</v>
      </c>
      <c r="E16" s="34">
        <v>2</v>
      </c>
      <c r="F16" s="29">
        <v>8</v>
      </c>
      <c r="G16" s="29"/>
      <c r="H16" s="34"/>
      <c r="I16" s="29"/>
      <c r="J16" s="30"/>
      <c r="K16" s="38"/>
      <c r="L16" s="1"/>
      <c r="M16" s="1"/>
      <c r="N16" s="1"/>
    </row>
    <row r="17" spans="1:14" ht="12.75">
      <c r="A17" s="31"/>
      <c r="B17" s="24"/>
      <c r="C17" s="25"/>
      <c r="D17" s="33" t="s">
        <v>44</v>
      </c>
      <c r="E17" s="34">
        <v>2</v>
      </c>
      <c r="F17" s="29">
        <v>6</v>
      </c>
      <c r="G17" s="29"/>
      <c r="H17" s="34"/>
      <c r="I17" s="29"/>
      <c r="J17" s="30"/>
      <c r="K17" s="38"/>
      <c r="L17" s="1"/>
      <c r="M17" s="1"/>
      <c r="N17" s="1"/>
    </row>
    <row r="18" spans="1:14" ht="12.75">
      <c r="A18" s="31"/>
      <c r="B18" s="24"/>
      <c r="C18" s="25"/>
      <c r="D18" s="33" t="s">
        <v>44</v>
      </c>
      <c r="E18" s="34">
        <v>6</v>
      </c>
      <c r="F18" s="29">
        <v>2</v>
      </c>
      <c r="G18" s="29"/>
      <c r="H18" s="34"/>
      <c r="I18" s="29"/>
      <c r="J18" s="30"/>
      <c r="K18" s="38"/>
      <c r="L18" s="1"/>
      <c r="M18" s="1"/>
      <c r="N18" s="1"/>
    </row>
    <row r="19" spans="1:14" ht="12.75">
      <c r="A19" s="31"/>
      <c r="B19" s="24"/>
      <c r="C19" s="25" t="s">
        <v>47</v>
      </c>
      <c r="D19" s="33" t="s">
        <v>44</v>
      </c>
      <c r="E19" s="34"/>
      <c r="F19" s="29">
        <v>40</v>
      </c>
      <c r="G19" s="29"/>
      <c r="H19" s="34"/>
      <c r="I19" s="29"/>
      <c r="J19" s="30">
        <v>120</v>
      </c>
      <c r="K19" s="38">
        <f>J19*F19</f>
        <v>4800</v>
      </c>
      <c r="L19" s="1"/>
      <c r="M19" s="1"/>
      <c r="N19" s="1"/>
    </row>
    <row r="20" spans="1:14" ht="123.75">
      <c r="A20" s="31">
        <v>5</v>
      </c>
      <c r="B20" s="24" t="s">
        <v>51</v>
      </c>
      <c r="C20" s="25" t="s">
        <v>48</v>
      </c>
      <c r="D20" s="33"/>
      <c r="E20" s="34"/>
      <c r="F20" s="29"/>
      <c r="G20" s="29"/>
      <c r="H20" s="34"/>
      <c r="I20" s="29"/>
      <c r="J20" s="30"/>
      <c r="K20" s="38"/>
      <c r="L20" s="1"/>
      <c r="M20" s="1"/>
      <c r="N20" s="1"/>
    </row>
    <row r="21" spans="1:14" ht="12.75">
      <c r="A21" s="31"/>
      <c r="B21" s="24"/>
      <c r="C21" s="37" t="s">
        <v>49</v>
      </c>
      <c r="D21" s="33" t="s">
        <v>45</v>
      </c>
      <c r="E21" s="34">
        <v>2</v>
      </c>
      <c r="F21" s="29"/>
      <c r="G21" s="29"/>
      <c r="H21" s="34"/>
      <c r="I21" s="29"/>
      <c r="J21" s="30">
        <v>203</v>
      </c>
      <c r="K21" s="38">
        <f>J21*E21</f>
        <v>406</v>
      </c>
      <c r="L21" s="1"/>
      <c r="M21" s="1"/>
      <c r="N21" s="1"/>
    </row>
    <row r="22" spans="1:14" ht="12.75">
      <c r="A22" s="31"/>
      <c r="B22" s="24"/>
      <c r="C22" s="37"/>
      <c r="D22" s="33"/>
      <c r="E22" s="34"/>
      <c r="F22" s="29"/>
      <c r="G22" s="29"/>
      <c r="H22" s="34"/>
      <c r="I22" s="29"/>
      <c r="J22" s="30"/>
      <c r="K22" s="38"/>
      <c r="L22" s="1"/>
      <c r="M22" s="1"/>
      <c r="N22" s="1"/>
    </row>
    <row r="23" spans="1:14" ht="135">
      <c r="A23" s="31">
        <v>6</v>
      </c>
      <c r="B23" s="24" t="s">
        <v>64</v>
      </c>
      <c r="C23" s="25" t="s">
        <v>50</v>
      </c>
      <c r="D23" s="33" t="s">
        <v>45</v>
      </c>
      <c r="E23" s="34">
        <v>2</v>
      </c>
      <c r="F23" s="29"/>
      <c r="G23" s="29"/>
      <c r="H23" s="34"/>
      <c r="I23" s="29"/>
      <c r="J23" s="30">
        <v>203</v>
      </c>
      <c r="K23" s="38">
        <f>J23*E23</f>
        <v>406</v>
      </c>
      <c r="L23" s="1"/>
      <c r="M23" s="1"/>
      <c r="N23" s="1"/>
    </row>
    <row r="24" spans="1:14" ht="123.75">
      <c r="A24" s="31">
        <v>7</v>
      </c>
      <c r="B24" s="24" t="s">
        <v>65</v>
      </c>
      <c r="C24" s="25" t="s">
        <v>52</v>
      </c>
      <c r="D24" s="33" t="s">
        <v>45</v>
      </c>
      <c r="E24" s="34">
        <v>2</v>
      </c>
      <c r="F24" s="29"/>
      <c r="G24" s="29"/>
      <c r="H24" s="34"/>
      <c r="I24" s="29"/>
      <c r="J24" s="30">
        <v>250</v>
      </c>
      <c r="K24" s="38">
        <f>J24*E24</f>
        <v>500</v>
      </c>
      <c r="L24" s="1"/>
      <c r="M24" s="1"/>
      <c r="N24" s="1"/>
    </row>
    <row r="25" spans="1:14" ht="12.75">
      <c r="A25" s="35"/>
      <c r="B25" s="36"/>
      <c r="C25" s="39" t="s">
        <v>55</v>
      </c>
      <c r="D25" s="40"/>
      <c r="E25" s="40"/>
      <c r="F25" s="40"/>
      <c r="G25" s="40"/>
      <c r="H25" s="40"/>
      <c r="I25" s="40"/>
      <c r="J25" s="40"/>
      <c r="K25" s="38">
        <f>SUM(K3:K24)</f>
        <v>124356</v>
      </c>
      <c r="L25" s="38"/>
      <c r="M25" s="43"/>
      <c r="N25" s="1"/>
    </row>
    <row r="26" spans="1:14" ht="12.75">
      <c r="A26" s="35"/>
      <c r="B26" s="36"/>
      <c r="C26" s="39" t="s">
        <v>54</v>
      </c>
      <c r="D26" s="40"/>
      <c r="E26" s="40"/>
      <c r="F26" s="40"/>
      <c r="G26" s="40"/>
      <c r="H26" s="40"/>
      <c r="I26" s="40"/>
      <c r="J26" s="40"/>
      <c r="K26" s="38">
        <v>3500</v>
      </c>
      <c r="L26" s="43"/>
      <c r="M26" s="44"/>
      <c r="N26" s="1"/>
    </row>
    <row r="27" spans="1:13" ht="12.75">
      <c r="A27" s="35"/>
      <c r="B27" s="35"/>
      <c r="C27" s="39" t="s">
        <v>56</v>
      </c>
      <c r="D27" s="41"/>
      <c r="E27" s="41"/>
      <c r="F27" s="41"/>
      <c r="G27" s="41"/>
      <c r="H27" s="41"/>
      <c r="I27" s="41"/>
      <c r="J27" s="41"/>
      <c r="K27" s="38">
        <f>K26+K25</f>
        <v>127856</v>
      </c>
      <c r="L27" s="43"/>
      <c r="M27" s="44"/>
    </row>
    <row r="28" spans="1:13" ht="12.75">
      <c r="A28" s="35"/>
      <c r="B28" s="35"/>
      <c r="C28" s="39" t="s">
        <v>67</v>
      </c>
      <c r="D28" s="41"/>
      <c r="E28" s="41"/>
      <c r="F28" s="41"/>
      <c r="G28" s="41"/>
      <c r="H28" s="41"/>
      <c r="I28" s="41"/>
      <c r="J28" s="41"/>
      <c r="K28" s="38">
        <f>K27*0.22</f>
        <v>28128.32</v>
      </c>
      <c r="L28" s="43"/>
      <c r="M28" s="44"/>
    </row>
    <row r="29" spans="1:13" ht="12.75">
      <c r="A29" s="35"/>
      <c r="B29" s="35"/>
      <c r="C29" s="39" t="s">
        <v>57</v>
      </c>
      <c r="D29" s="41"/>
      <c r="E29" s="41"/>
      <c r="F29" s="41"/>
      <c r="G29" s="41"/>
      <c r="H29" s="41"/>
      <c r="I29" s="41"/>
      <c r="J29" s="41"/>
      <c r="K29" s="38">
        <f>K27*0.015</f>
        <v>1917.84</v>
      </c>
      <c r="L29" s="43"/>
      <c r="M29" s="44"/>
    </row>
    <row r="30" spans="1:13" ht="12.75">
      <c r="A30" s="35"/>
      <c r="B30" s="35"/>
      <c r="C30" s="39" t="s">
        <v>66</v>
      </c>
      <c r="D30" s="41"/>
      <c r="E30" s="41"/>
      <c r="F30" s="41"/>
      <c r="G30" s="41"/>
      <c r="H30" s="41"/>
      <c r="I30" s="41"/>
      <c r="J30" s="41"/>
      <c r="K30" s="38">
        <v>7000</v>
      </c>
      <c r="L30" s="43"/>
      <c r="M30" s="44"/>
    </row>
    <row r="31" spans="1:13" ht="12.75">
      <c r="A31" s="35"/>
      <c r="B31" s="35"/>
      <c r="C31" s="39" t="s">
        <v>59</v>
      </c>
      <c r="D31" s="41"/>
      <c r="E31" s="41"/>
      <c r="F31" s="41"/>
      <c r="G31" s="41"/>
      <c r="H31" s="41"/>
      <c r="I31" s="41"/>
      <c r="J31" s="41"/>
      <c r="K31" s="38">
        <v>97.84</v>
      </c>
      <c r="L31" s="42"/>
      <c r="M31" s="22"/>
    </row>
    <row r="32" spans="1:13" ht="12.75">
      <c r="A32" s="35"/>
      <c r="B32" s="35"/>
      <c r="C32" s="39" t="s">
        <v>58</v>
      </c>
      <c r="D32" s="41"/>
      <c r="E32" s="41"/>
      <c r="F32" s="41"/>
      <c r="G32" s="41"/>
      <c r="H32" s="41"/>
      <c r="I32" s="41"/>
      <c r="J32" s="41"/>
      <c r="K32" s="38">
        <f>SUM(K27:K31)</f>
        <v>165000</v>
      </c>
      <c r="L32" s="42"/>
      <c r="M32" s="22"/>
    </row>
    <row r="33" spans="3:12" ht="12.75">
      <c r="C33" s="20"/>
      <c r="L33" s="8"/>
    </row>
    <row r="39" ht="12.75">
      <c r="L39" s="8"/>
    </row>
  </sheetData>
  <mergeCells count="13">
    <mergeCell ref="F3:F4"/>
    <mergeCell ref="G3:G4"/>
    <mergeCell ref="H3:H4"/>
    <mergeCell ref="A1:K1"/>
    <mergeCell ref="A2:A4"/>
    <mergeCell ref="B2:B4"/>
    <mergeCell ref="C2:C4"/>
    <mergeCell ref="D2:D4"/>
    <mergeCell ref="E2:H2"/>
    <mergeCell ref="I2:I4"/>
    <mergeCell ref="J2:J4"/>
    <mergeCell ref="K2:K4"/>
    <mergeCell ref="E3:E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TEC1</dc:creator>
  <cp:keywords/>
  <dc:description/>
  <cp:lastModifiedBy>Tec2</cp:lastModifiedBy>
  <cp:lastPrinted>2013-06-07T11:01:02Z</cp:lastPrinted>
  <dcterms:created xsi:type="dcterms:W3CDTF">2012-08-30T13:17:48Z</dcterms:created>
  <dcterms:modified xsi:type="dcterms:W3CDTF">2016-04-14T14:08:29Z</dcterms:modified>
  <cp:category/>
  <cp:version/>
  <cp:contentType/>
  <cp:contentStatus/>
</cp:coreProperties>
</file>